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eparadis/Desktop/"/>
    </mc:Choice>
  </mc:AlternateContent>
  <xr:revisionPtr revIDLastSave="0" documentId="13_ncr:1_{73C318D7-F84E-7D42-B618-323BBBC020AF}" xr6:coauthVersionLast="46" xr6:coauthVersionMax="46" xr10:uidLastSave="{00000000-0000-0000-0000-000000000000}"/>
  <bookViews>
    <workbookView xWindow="4500" yWindow="640" windowWidth="19440" windowHeight="11640" xr2:uid="{1F8D1887-D14F-47D6-A03B-3C202BC84E3A}"/>
  </bookViews>
  <sheets>
    <sheet name="Suzuki Charter School Societ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G14" i="1" s="1"/>
  <c r="C11" i="1"/>
  <c r="G11" i="1" s="1"/>
  <c r="G10" i="1"/>
  <c r="H10" i="1" s="1"/>
  <c r="D10" i="1"/>
  <c r="I10" i="1" s="1"/>
  <c r="G7" i="1"/>
  <c r="C7" i="1"/>
  <c r="D7" i="1" s="1"/>
  <c r="G6" i="1"/>
  <c r="G8" i="1" s="1"/>
  <c r="F6" i="1"/>
  <c r="C6" i="1"/>
  <c r="D6" i="1" s="1"/>
  <c r="D8" i="1" l="1"/>
  <c r="H14" i="1"/>
  <c r="G17" i="1"/>
  <c r="D11" i="1"/>
  <c r="I11" i="1" s="1"/>
  <c r="D14" i="1"/>
  <c r="I14" i="1" s="1"/>
  <c r="I8" i="1" l="1"/>
  <c r="D17" i="1"/>
  <c r="I17" i="1" s="1"/>
  <c r="H8" i="1"/>
  <c r="H11" i="1"/>
  <c r="H17" i="1" l="1"/>
</calcChain>
</file>

<file path=xl/sharedStrings.xml><?xml version="1.0" encoding="utf-8"?>
<sst xmlns="http://schemas.openxmlformats.org/spreadsheetml/2006/main" count="37" uniqueCount="31">
  <si>
    <t xml:space="preserve">BOARD NAME: </t>
  </si>
  <si>
    <t xml:space="preserve">Suzuki Charter School Society </t>
  </si>
  <si>
    <t>SLS Funding 2021-2022</t>
  </si>
  <si>
    <t>Public Charter Schools</t>
  </si>
  <si>
    <t xml:space="preserve">Student Count for 2021/22 or Percent </t>
  </si>
  <si>
    <t>Public Non-Charter</t>
  </si>
  <si>
    <t>Difference</t>
  </si>
  <si>
    <t>% of Non-Charter Funding</t>
  </si>
  <si>
    <t>Formula</t>
  </si>
  <si>
    <t>Multi-Disciplinary Team (MDT)</t>
  </si>
  <si>
    <t>2500 x 359 (power factor .33)</t>
  </si>
  <si>
    <t>5000 x 830 (power factor .66)</t>
  </si>
  <si>
    <t>212.50 x 359</t>
  </si>
  <si>
    <t>425 x 830</t>
  </si>
  <si>
    <t>Student Wellness Program</t>
  </si>
  <si>
    <t>2500 x 359  (.23 power factor)</t>
  </si>
  <si>
    <t>5000 x 830 (.45 power factor)</t>
  </si>
  <si>
    <r>
      <t xml:space="preserve">$200,000 x </t>
    </r>
    <r>
      <rPr>
        <sz val="12"/>
        <rFont val="Calibri (Body)_x0000_"/>
      </rPr>
      <t>.0348</t>
    </r>
  </si>
  <si>
    <t>Assume the same as information not available</t>
  </si>
  <si>
    <t>Jurisdiction Composition Factor</t>
  </si>
  <si>
    <r>
      <t xml:space="preserve">650,000 x </t>
    </r>
    <r>
      <rPr>
        <sz val="12"/>
        <rFont val="Calibri (Body)_x0000_"/>
      </rPr>
      <t>.02261</t>
    </r>
  </si>
  <si>
    <t>TOTALS</t>
  </si>
  <si>
    <t>1.  Multi-Disciplinary Team</t>
  </si>
  <si>
    <t>Change formula from 830 to your enrollment</t>
  </si>
  <si>
    <t>Change all numbers in red</t>
  </si>
  <si>
    <t>Both lines</t>
  </si>
  <si>
    <t xml:space="preserve">Student count </t>
  </si>
  <si>
    <t>2.  Student Wellness Program</t>
  </si>
  <si>
    <t>change mental health factor to WMA percentage from your school finance grant calculation sheets for 2020-21</t>
  </si>
  <si>
    <t>3.  Jurisdition Composition Factor</t>
  </si>
  <si>
    <t>Change factor to your jurisdiction composition factor from your school finance grant calculation sheets for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</si>
</sst>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  <numFmt numFmtId="166" formatCode="0.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164" fontId="5" fillId="0" borderId="0" xfId="1" applyFont="1"/>
    <xf numFmtId="164" fontId="0" fillId="0" borderId="0" xfId="1" applyFont="1"/>
    <xf numFmtId="9" fontId="3" fillId="0" borderId="0" xfId="2" applyFont="1"/>
    <xf numFmtId="44" fontId="0" fillId="0" borderId="0" xfId="0" applyNumberFormat="1"/>
    <xf numFmtId="165" fontId="4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/>
    <xf numFmtId="166" fontId="4" fillId="0" borderId="0" xfId="0" applyNumberFormat="1" applyFont="1"/>
    <xf numFmtId="10" fontId="4" fillId="0" borderId="0" xfId="0" applyNumberFormat="1" applyFont="1"/>
    <xf numFmtId="44" fontId="3" fillId="0" borderId="0" xfId="0" applyNumberFormat="1" applyFont="1"/>
    <xf numFmtId="164" fontId="2" fillId="0" borderId="0" xfId="0" applyNumberFormat="1" applyFont="1"/>
    <xf numFmtId="9" fontId="0" fillId="0" borderId="0" xfId="2" applyFont="1"/>
    <xf numFmtId="164" fontId="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545F-A76B-43D1-B989-F3AD4B3C78BB}">
  <dimension ref="A1:J26"/>
  <sheetViews>
    <sheetView tabSelected="1" workbookViewId="0">
      <selection activeCell="I1" sqref="I1"/>
    </sheetView>
  </sheetViews>
  <sheetFormatPr baseColWidth="10" defaultColWidth="12.5" defaultRowHeight="16"/>
  <cols>
    <col min="1" max="1" width="30.5" customWidth="1"/>
    <col min="2" max="2" width="27.5" customWidth="1"/>
    <col min="3" max="3" width="12.33203125" customWidth="1"/>
    <col min="4" max="4" width="18.83203125" customWidth="1"/>
    <col min="5" max="5" width="35.83203125" customWidth="1"/>
    <col min="6" max="6" width="12.33203125" style="3" customWidth="1"/>
    <col min="7" max="7" width="16.33203125" customWidth="1"/>
    <col min="8" max="8" width="14.83203125" customWidth="1"/>
    <col min="9" max="9" width="8.6640625" customWidth="1"/>
  </cols>
  <sheetData>
    <row r="1" spans="1:10">
      <c r="A1" s="1" t="s">
        <v>0</v>
      </c>
      <c r="B1" s="2" t="s">
        <v>1</v>
      </c>
      <c r="C1" s="2"/>
    </row>
    <row r="2" spans="1:10" ht="51">
      <c r="A2" s="2" t="s">
        <v>2</v>
      </c>
      <c r="B2" s="2" t="s">
        <v>3</v>
      </c>
      <c r="C2" s="4" t="s">
        <v>4</v>
      </c>
      <c r="D2" s="5" t="s">
        <v>3</v>
      </c>
      <c r="E2" s="2" t="s">
        <v>5</v>
      </c>
      <c r="F2" s="4" t="s">
        <v>4</v>
      </c>
      <c r="G2" s="5" t="s">
        <v>5</v>
      </c>
      <c r="H2" s="2" t="s">
        <v>6</v>
      </c>
      <c r="I2" s="5" t="s">
        <v>7</v>
      </c>
      <c r="J2" s="2"/>
    </row>
    <row r="3" spans="1:10">
      <c r="A3" s="2"/>
      <c r="B3" s="2" t="s">
        <v>8</v>
      </c>
      <c r="C3" s="2"/>
      <c r="D3" s="2"/>
      <c r="E3" s="2" t="s">
        <v>8</v>
      </c>
      <c r="F3" s="1"/>
      <c r="G3" s="2"/>
      <c r="H3" s="2"/>
      <c r="I3" s="2"/>
      <c r="J3" s="2"/>
    </row>
    <row r="4" spans="1:10">
      <c r="B4" s="2"/>
      <c r="C4" s="2"/>
    </row>
    <row r="5" spans="1:10">
      <c r="A5" s="2"/>
      <c r="B5" s="2"/>
      <c r="C5" s="2"/>
    </row>
    <row r="6" spans="1:10">
      <c r="A6" s="2" t="s">
        <v>9</v>
      </c>
      <c r="B6" s="6" t="s">
        <v>10</v>
      </c>
      <c r="C6" s="3">
        <f>25+334</f>
        <v>359</v>
      </c>
      <c r="D6" s="7">
        <f>($C$6^0.33)*2500</f>
        <v>17422.92939577928</v>
      </c>
      <c r="E6" t="s">
        <v>11</v>
      </c>
      <c r="F6" s="3">
        <f>25+334</f>
        <v>359</v>
      </c>
      <c r="G6" s="8">
        <f>($F$6^0.66)*5000</f>
        <v>242846.77498424778</v>
      </c>
    </row>
    <row r="7" spans="1:10">
      <c r="B7" s="6" t="s">
        <v>12</v>
      </c>
      <c r="C7" s="3">
        <f>25+334</f>
        <v>359</v>
      </c>
      <c r="D7" s="7">
        <f>212.5*$C$7</f>
        <v>76287.5</v>
      </c>
      <c r="E7" t="s">
        <v>13</v>
      </c>
      <c r="F7" s="3">
        <v>359</v>
      </c>
      <c r="G7" s="8">
        <f>425*$F$7</f>
        <v>152575</v>
      </c>
    </row>
    <row r="8" spans="1:10">
      <c r="B8" s="6"/>
      <c r="C8" s="3"/>
      <c r="D8" s="7">
        <f>SUM(D6:D7)</f>
        <v>93710.429395779283</v>
      </c>
      <c r="G8" s="8">
        <f>SUM(G6:G7)</f>
        <v>395421.77498424775</v>
      </c>
      <c r="H8" s="8">
        <f>+G8-D8</f>
        <v>301711.34558846848</v>
      </c>
      <c r="I8" s="9">
        <f>D8/G8</f>
        <v>0.23698854065260413</v>
      </c>
    </row>
    <row r="9" spans="1:10">
      <c r="B9" s="6"/>
      <c r="C9" s="3"/>
      <c r="D9" s="6"/>
    </row>
    <row r="10" spans="1:10">
      <c r="A10" s="2" t="s">
        <v>14</v>
      </c>
      <c r="B10" s="6" t="s">
        <v>15</v>
      </c>
      <c r="C10" s="3">
        <v>359</v>
      </c>
      <c r="D10" s="7">
        <f>($C$10^0.23)*2500</f>
        <v>9674.1258288498248</v>
      </c>
      <c r="E10" t="s">
        <v>16</v>
      </c>
      <c r="F10" s="3">
        <v>359</v>
      </c>
      <c r="G10" s="8">
        <f>($F$6^0.45)*5000</f>
        <v>70593.141031681444</v>
      </c>
      <c r="H10" s="10">
        <f>+G10-D10</f>
        <v>60919.015202831622</v>
      </c>
      <c r="I10" s="9">
        <f>D10/G10</f>
        <v>0.13704059186866585</v>
      </c>
    </row>
    <row r="11" spans="1:10">
      <c r="A11" s="2"/>
      <c r="B11" s="6" t="s">
        <v>17</v>
      </c>
      <c r="C11" s="11">
        <f>6723.35/200000</f>
        <v>3.3616750000000001E-2</v>
      </c>
      <c r="D11" s="7">
        <f>200000*$C$11</f>
        <v>6723.35</v>
      </c>
      <c r="E11" s="12" t="s">
        <v>18</v>
      </c>
      <c r="F11" s="11">
        <v>6.4799999999999996E-2</v>
      </c>
      <c r="G11" s="7">
        <f>200000*$C$11</f>
        <v>6723.35</v>
      </c>
      <c r="H11" s="10">
        <f>+G11-D11</f>
        <v>0</v>
      </c>
      <c r="I11" s="9">
        <f>D11/G11</f>
        <v>1</v>
      </c>
    </row>
    <row r="12" spans="1:10">
      <c r="A12" s="2"/>
      <c r="B12" s="6"/>
      <c r="C12" s="3"/>
      <c r="D12" s="7"/>
      <c r="E12" s="13"/>
      <c r="G12" s="7"/>
      <c r="H12" s="10"/>
      <c r="I12" s="9"/>
    </row>
    <row r="13" spans="1:10">
      <c r="B13" s="6"/>
      <c r="C13" s="3"/>
      <c r="D13" s="6"/>
      <c r="G13" s="6"/>
      <c r="I13" s="9"/>
    </row>
    <row r="14" spans="1:10">
      <c r="A14" s="2" t="s">
        <v>19</v>
      </c>
      <c r="B14" s="6" t="s">
        <v>20</v>
      </c>
      <c r="C14" s="14">
        <f>14694/650000</f>
        <v>2.2606153846153845E-2</v>
      </c>
      <c r="D14" s="7">
        <f>650000*$C$14</f>
        <v>14694</v>
      </c>
      <c r="E14" s="12" t="s">
        <v>18</v>
      </c>
      <c r="F14" s="3">
        <v>5.2400000000000002E-2</v>
      </c>
      <c r="G14" s="7">
        <f>650000*$C$14</f>
        <v>14694</v>
      </c>
      <c r="H14" s="10">
        <f>+G14-D14</f>
        <v>0</v>
      </c>
      <c r="I14" s="9">
        <f>D14/G14</f>
        <v>1</v>
      </c>
    </row>
    <row r="15" spans="1:10">
      <c r="A15" s="2"/>
      <c r="C15" s="3"/>
      <c r="D15" s="7"/>
      <c r="G15" s="8"/>
      <c r="H15" s="10"/>
      <c r="I15" s="9"/>
    </row>
    <row r="16" spans="1:10">
      <c r="C16" s="15"/>
    </row>
    <row r="17" spans="1:9">
      <c r="A17" s="2" t="s">
        <v>21</v>
      </c>
      <c r="D17" s="16">
        <f>SUM(D8:D14)</f>
        <v>124801.90522462911</v>
      </c>
      <c r="E17" s="17"/>
      <c r="F17" s="1"/>
      <c r="G17" s="16">
        <f>SUM(G8:G14)</f>
        <v>487432.26601592917</v>
      </c>
      <c r="H17" s="16">
        <f>SUM(H8:H14)</f>
        <v>362630.36079130007</v>
      </c>
      <c r="I17" s="9">
        <f>+D17/G17</f>
        <v>0.25603948266434751</v>
      </c>
    </row>
    <row r="18" spans="1:9">
      <c r="I18" s="18"/>
    </row>
    <row r="19" spans="1:9">
      <c r="F19" s="19"/>
    </row>
    <row r="20" spans="1:9">
      <c r="A20" t="s">
        <v>22</v>
      </c>
      <c r="B20" t="s">
        <v>23</v>
      </c>
      <c r="E20" t="s">
        <v>24</v>
      </c>
    </row>
    <row r="21" spans="1:9">
      <c r="B21" t="s">
        <v>25</v>
      </c>
      <c r="E21" t="s">
        <v>26</v>
      </c>
    </row>
    <row r="23" spans="1:9">
      <c r="A23" t="s">
        <v>27</v>
      </c>
      <c r="B23" t="s">
        <v>23</v>
      </c>
    </row>
    <row r="24" spans="1:9">
      <c r="B24" t="s">
        <v>28</v>
      </c>
    </row>
    <row r="26" spans="1:9">
      <c r="A26" t="s">
        <v>29</v>
      </c>
      <c r="B2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Suzuki Charter School Society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Christison</dc:creator>
  <cp:lastModifiedBy>Microsoft Office User</cp:lastModifiedBy>
  <dcterms:created xsi:type="dcterms:W3CDTF">2021-02-03T16:48:02Z</dcterms:created>
  <dcterms:modified xsi:type="dcterms:W3CDTF">2021-02-03T19:07:42Z</dcterms:modified>
</cp:coreProperties>
</file>